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sdkrasnoedupage-my.sharepoint.com/personal/pavoljanco_sosdkrasno_edupage_org/Documents/Prax/mzdy/"/>
    </mc:Choice>
  </mc:AlternateContent>
  <xr:revisionPtr revIDLastSave="31" documentId="8_{16BAEA0F-7FB3-4D45-AA81-467367EF06BF}" xr6:coauthVersionLast="47" xr6:coauthVersionMax="47" xr10:uidLastSave="{55676F72-002D-471A-9407-7AA06712450F}"/>
  <bookViews>
    <workbookView xWindow="-108" yWindow="-108" windowWidth="23256" windowHeight="12576" xr2:uid="{034B8591-333E-4826-88D5-99A7D34F6ADF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D3" i="1"/>
  <c r="AC3" i="1" l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B4" i="1"/>
  <c r="X3" i="1"/>
  <c r="D9" i="1"/>
  <c r="AD3" i="1"/>
  <c r="AA3" i="1"/>
  <c r="AD16" i="1"/>
  <c r="AD9" i="1"/>
  <c r="AB3" i="1"/>
  <c r="Z3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D4" i="1"/>
  <c r="H4" i="1" s="1"/>
  <c r="D5" i="1"/>
  <c r="X5" i="1" s="1"/>
  <c r="D6" i="1"/>
  <c r="X6" i="1" s="1"/>
  <c r="D7" i="1"/>
  <c r="X7" i="1" s="1"/>
  <c r="D8" i="1"/>
  <c r="X8" i="1" s="1"/>
  <c r="N9" i="1"/>
  <c r="D10" i="1"/>
  <c r="N10" i="1" s="1"/>
  <c r="D11" i="1"/>
  <c r="N11" i="1" s="1"/>
  <c r="D12" i="1"/>
  <c r="D13" i="1"/>
  <c r="X13" i="1" s="1"/>
  <c r="Z13" i="1" s="1"/>
  <c r="AA13" i="1" s="1"/>
  <c r="D14" i="1"/>
  <c r="X14" i="1" s="1"/>
  <c r="D15" i="1"/>
  <c r="X15" i="1" s="1"/>
  <c r="D16" i="1"/>
  <c r="X16" i="1" s="1"/>
  <c r="D17" i="1"/>
  <c r="N17" i="1" s="1"/>
  <c r="D18" i="1"/>
  <c r="N18" i="1" s="1"/>
  <c r="D19" i="1"/>
  <c r="N19" i="1" s="1"/>
  <c r="D20" i="1"/>
  <c r="D21" i="1"/>
  <c r="X21" i="1" s="1"/>
  <c r="Z21" i="1" s="1"/>
  <c r="AA21" i="1" s="1"/>
  <c r="D22" i="1"/>
  <c r="X22" i="1" s="1"/>
  <c r="Z22" i="1" s="1"/>
  <c r="AA22" i="1" s="1"/>
  <c r="G11" i="1" l="1"/>
  <c r="H10" i="1"/>
  <c r="H5" i="1"/>
  <c r="G17" i="1"/>
  <c r="G9" i="1"/>
  <c r="G8" i="1"/>
  <c r="G19" i="1"/>
  <c r="G18" i="1"/>
  <c r="H9" i="1"/>
  <c r="G16" i="1"/>
  <c r="G10" i="1"/>
  <c r="Z8" i="1"/>
  <c r="AA8" i="1" s="1"/>
  <c r="Z15" i="1"/>
  <c r="AA15" i="1" s="1"/>
  <c r="Z7" i="1"/>
  <c r="AA7" i="1" s="1"/>
  <c r="Z14" i="1"/>
  <c r="AA14" i="1" s="1"/>
  <c r="Z6" i="1"/>
  <c r="AA6" i="1" s="1"/>
  <c r="Z16" i="1"/>
  <c r="AA16" i="1" s="1"/>
  <c r="Z5" i="1"/>
  <c r="AA5" i="1" s="1"/>
  <c r="I16" i="1"/>
  <c r="I8" i="1"/>
  <c r="J20" i="1"/>
  <c r="J12" i="1"/>
  <c r="J4" i="1"/>
  <c r="K16" i="1"/>
  <c r="K8" i="1"/>
  <c r="L20" i="1"/>
  <c r="L12" i="1"/>
  <c r="L4" i="1"/>
  <c r="O16" i="1"/>
  <c r="O8" i="1"/>
  <c r="P20" i="1"/>
  <c r="P12" i="1"/>
  <c r="P4" i="1"/>
  <c r="Q16" i="1"/>
  <c r="Q8" i="1"/>
  <c r="R20" i="1"/>
  <c r="R12" i="1"/>
  <c r="R4" i="1"/>
  <c r="S16" i="1"/>
  <c r="S8" i="1"/>
  <c r="T20" i="1"/>
  <c r="T12" i="1"/>
  <c r="T4" i="1"/>
  <c r="U16" i="1"/>
  <c r="U8" i="1"/>
  <c r="M20" i="1"/>
  <c r="M12" i="1"/>
  <c r="M4" i="1"/>
  <c r="N16" i="1"/>
  <c r="N8" i="1"/>
  <c r="X20" i="1"/>
  <c r="X12" i="1"/>
  <c r="X4" i="1"/>
  <c r="H22" i="1"/>
  <c r="H13" i="1"/>
  <c r="H20" i="1"/>
  <c r="H12" i="1"/>
  <c r="G3" i="1"/>
  <c r="G15" i="1"/>
  <c r="G7" i="1"/>
  <c r="H19" i="1"/>
  <c r="H11" i="1"/>
  <c r="I3" i="1"/>
  <c r="I15" i="1"/>
  <c r="I7" i="1"/>
  <c r="J19" i="1"/>
  <c r="J11" i="1"/>
  <c r="K3" i="1"/>
  <c r="K15" i="1"/>
  <c r="K7" i="1"/>
  <c r="L19" i="1"/>
  <c r="L11" i="1"/>
  <c r="O3" i="1"/>
  <c r="O15" i="1"/>
  <c r="O7" i="1"/>
  <c r="P19" i="1"/>
  <c r="P11" i="1"/>
  <c r="Q3" i="1"/>
  <c r="Q15" i="1"/>
  <c r="Q7" i="1"/>
  <c r="R19" i="1"/>
  <c r="R11" i="1"/>
  <c r="S3" i="1"/>
  <c r="S15" i="1"/>
  <c r="S7" i="1"/>
  <c r="T19" i="1"/>
  <c r="T11" i="1"/>
  <c r="U3" i="1"/>
  <c r="U15" i="1"/>
  <c r="U7" i="1"/>
  <c r="M19" i="1"/>
  <c r="M11" i="1"/>
  <c r="N3" i="1"/>
  <c r="N15" i="1"/>
  <c r="N7" i="1"/>
  <c r="X19" i="1"/>
  <c r="X11" i="1"/>
  <c r="I22" i="1"/>
  <c r="I14" i="1"/>
  <c r="I6" i="1"/>
  <c r="J18" i="1"/>
  <c r="J10" i="1"/>
  <c r="K22" i="1"/>
  <c r="K14" i="1"/>
  <c r="K6" i="1"/>
  <c r="L18" i="1"/>
  <c r="L10" i="1"/>
  <c r="O22" i="1"/>
  <c r="O14" i="1"/>
  <c r="O6" i="1"/>
  <c r="P18" i="1"/>
  <c r="P10" i="1"/>
  <c r="Q22" i="1"/>
  <c r="Q14" i="1"/>
  <c r="Q6" i="1"/>
  <c r="R18" i="1"/>
  <c r="R10" i="1"/>
  <c r="S22" i="1"/>
  <c r="S14" i="1"/>
  <c r="S6" i="1"/>
  <c r="T18" i="1"/>
  <c r="T10" i="1"/>
  <c r="U22" i="1"/>
  <c r="U14" i="1"/>
  <c r="U6" i="1"/>
  <c r="M18" i="1"/>
  <c r="M10" i="1"/>
  <c r="N22" i="1"/>
  <c r="N14" i="1"/>
  <c r="N6" i="1"/>
  <c r="X18" i="1"/>
  <c r="X10" i="1"/>
  <c r="Z10" i="1" s="1"/>
  <c r="AA10" i="1" s="1"/>
  <c r="I21" i="1"/>
  <c r="I13" i="1"/>
  <c r="I5" i="1"/>
  <c r="J17" i="1"/>
  <c r="J9" i="1"/>
  <c r="K21" i="1"/>
  <c r="K13" i="1"/>
  <c r="K5" i="1"/>
  <c r="L17" i="1"/>
  <c r="L9" i="1"/>
  <c r="O21" i="1"/>
  <c r="O13" i="1"/>
  <c r="O5" i="1"/>
  <c r="P17" i="1"/>
  <c r="P9" i="1"/>
  <c r="Q21" i="1"/>
  <c r="Q13" i="1"/>
  <c r="Q5" i="1"/>
  <c r="R17" i="1"/>
  <c r="R9" i="1"/>
  <c r="S21" i="1"/>
  <c r="S13" i="1"/>
  <c r="S5" i="1"/>
  <c r="T17" i="1"/>
  <c r="T9" i="1"/>
  <c r="U21" i="1"/>
  <c r="U13" i="1"/>
  <c r="U5" i="1"/>
  <c r="M17" i="1"/>
  <c r="M9" i="1"/>
  <c r="N21" i="1"/>
  <c r="N13" i="1"/>
  <c r="N5" i="1"/>
  <c r="X17" i="1"/>
  <c r="Z17" i="1" s="1"/>
  <c r="AA17" i="1" s="1"/>
  <c r="X9" i="1"/>
  <c r="H14" i="1"/>
  <c r="H21" i="1"/>
  <c r="G22" i="1"/>
  <c r="G14" i="1"/>
  <c r="G6" i="1"/>
  <c r="H18" i="1"/>
  <c r="G21" i="1"/>
  <c r="G13" i="1"/>
  <c r="G5" i="1"/>
  <c r="H17" i="1"/>
  <c r="G20" i="1"/>
  <c r="G12" i="1"/>
  <c r="G4" i="1"/>
  <c r="H16" i="1"/>
  <c r="H8" i="1"/>
  <c r="I20" i="1"/>
  <c r="I12" i="1"/>
  <c r="I4" i="1"/>
  <c r="J16" i="1"/>
  <c r="J8" i="1"/>
  <c r="K20" i="1"/>
  <c r="K12" i="1"/>
  <c r="K4" i="1"/>
  <c r="L16" i="1"/>
  <c r="L8" i="1"/>
  <c r="O20" i="1"/>
  <c r="O12" i="1"/>
  <c r="O4" i="1"/>
  <c r="P16" i="1"/>
  <c r="P8" i="1"/>
  <c r="Q20" i="1"/>
  <c r="Q12" i="1"/>
  <c r="Q4" i="1"/>
  <c r="R16" i="1"/>
  <c r="R8" i="1"/>
  <c r="S20" i="1"/>
  <c r="S12" i="1"/>
  <c r="S4" i="1"/>
  <c r="T16" i="1"/>
  <c r="T8" i="1"/>
  <c r="U20" i="1"/>
  <c r="U12" i="1"/>
  <c r="U4" i="1"/>
  <c r="M16" i="1"/>
  <c r="M8" i="1"/>
  <c r="N20" i="1"/>
  <c r="N12" i="1"/>
  <c r="N4" i="1"/>
  <c r="H3" i="1"/>
  <c r="H15" i="1"/>
  <c r="H7" i="1"/>
  <c r="I19" i="1"/>
  <c r="I11" i="1"/>
  <c r="J3" i="1"/>
  <c r="J15" i="1"/>
  <c r="J7" i="1"/>
  <c r="K19" i="1"/>
  <c r="K11" i="1"/>
  <c r="L3" i="1"/>
  <c r="L15" i="1"/>
  <c r="L7" i="1"/>
  <c r="O19" i="1"/>
  <c r="O11" i="1"/>
  <c r="P3" i="1"/>
  <c r="P15" i="1"/>
  <c r="P7" i="1"/>
  <c r="Q19" i="1"/>
  <c r="Q11" i="1"/>
  <c r="R3" i="1"/>
  <c r="R15" i="1"/>
  <c r="R7" i="1"/>
  <c r="S19" i="1"/>
  <c r="S11" i="1"/>
  <c r="T3" i="1"/>
  <c r="T15" i="1"/>
  <c r="T7" i="1"/>
  <c r="U19" i="1"/>
  <c r="U11" i="1"/>
  <c r="M3" i="1"/>
  <c r="M15" i="1"/>
  <c r="M7" i="1"/>
  <c r="H6" i="1"/>
  <c r="I18" i="1"/>
  <c r="I10" i="1"/>
  <c r="J22" i="1"/>
  <c r="J14" i="1"/>
  <c r="J6" i="1"/>
  <c r="K18" i="1"/>
  <c r="K10" i="1"/>
  <c r="L22" i="1"/>
  <c r="L14" i="1"/>
  <c r="L6" i="1"/>
  <c r="O18" i="1"/>
  <c r="O10" i="1"/>
  <c r="P22" i="1"/>
  <c r="P14" i="1"/>
  <c r="P6" i="1"/>
  <c r="Q18" i="1"/>
  <c r="Q10" i="1"/>
  <c r="R22" i="1"/>
  <c r="R14" i="1"/>
  <c r="R6" i="1"/>
  <c r="S18" i="1"/>
  <c r="S10" i="1"/>
  <c r="T22" i="1"/>
  <c r="T14" i="1"/>
  <c r="T6" i="1"/>
  <c r="U18" i="1"/>
  <c r="U10" i="1"/>
  <c r="M22" i="1"/>
  <c r="M14" i="1"/>
  <c r="M6" i="1"/>
  <c r="I17" i="1"/>
  <c r="J21" i="1"/>
  <c r="J13" i="1"/>
  <c r="J5" i="1"/>
  <c r="K17" i="1"/>
  <c r="K9" i="1"/>
  <c r="L21" i="1"/>
  <c r="L13" i="1"/>
  <c r="L5" i="1"/>
  <c r="O17" i="1"/>
  <c r="O9" i="1"/>
  <c r="P21" i="1"/>
  <c r="P13" i="1"/>
  <c r="P5" i="1"/>
  <c r="Q17" i="1"/>
  <c r="Q9" i="1"/>
  <c r="R21" i="1"/>
  <c r="R13" i="1"/>
  <c r="R5" i="1"/>
  <c r="S17" i="1"/>
  <c r="S9" i="1"/>
  <c r="T21" i="1"/>
  <c r="T13" i="1"/>
  <c r="T5" i="1"/>
  <c r="U17" i="1"/>
  <c r="U9" i="1"/>
  <c r="M21" i="1"/>
  <c r="M13" i="1"/>
  <c r="M5" i="1"/>
  <c r="V8" i="1" l="1"/>
  <c r="V17" i="1"/>
  <c r="V13" i="1"/>
  <c r="V10" i="1"/>
  <c r="V19" i="1"/>
  <c r="V18" i="1"/>
  <c r="W10" i="1"/>
  <c r="AD10" i="1" s="1"/>
  <c r="W5" i="1"/>
  <c r="AD5" i="1" s="1"/>
  <c r="W20" i="1"/>
  <c r="AD20" i="1" s="1"/>
  <c r="V16" i="1"/>
  <c r="V11" i="1"/>
  <c r="W4" i="1"/>
  <c r="AD4" i="1" s="1"/>
  <c r="V9" i="1"/>
  <c r="W6" i="1"/>
  <c r="AD6" i="1" s="1"/>
  <c r="W9" i="1"/>
  <c r="V5" i="1"/>
  <c r="W14" i="1"/>
  <c r="AD14" i="1" s="1"/>
  <c r="Z11" i="1"/>
  <c r="AA11" i="1" s="1"/>
  <c r="W12" i="1"/>
  <c r="AD12" i="1" s="1"/>
  <c r="Z20" i="1"/>
  <c r="AA20" i="1" s="1"/>
  <c r="W8" i="1"/>
  <c r="AD8" i="1" s="1"/>
  <c r="V21" i="1"/>
  <c r="W13" i="1"/>
  <c r="AD13" i="1" s="1"/>
  <c r="W7" i="1"/>
  <c r="AD7" i="1" s="1"/>
  <c r="W16" i="1"/>
  <c r="W18" i="1"/>
  <c r="AD18" i="1" s="1"/>
  <c r="W11" i="1"/>
  <c r="AD11" i="1" s="1"/>
  <c r="W22" i="1"/>
  <c r="AD22" i="1" s="1"/>
  <c r="Z19" i="1"/>
  <c r="AA19" i="1" s="1"/>
  <c r="W15" i="1"/>
  <c r="AD15" i="1" s="1"/>
  <c r="V4" i="1"/>
  <c r="V6" i="1"/>
  <c r="Z18" i="1"/>
  <c r="AA18" i="1" s="1"/>
  <c r="W19" i="1"/>
  <c r="AD19" i="1" s="1"/>
  <c r="W3" i="1"/>
  <c r="V12" i="1"/>
  <c r="V14" i="1"/>
  <c r="Z9" i="1"/>
  <c r="AA9" i="1" s="1"/>
  <c r="V7" i="1"/>
  <c r="V20" i="1"/>
  <c r="V22" i="1"/>
  <c r="V15" i="1"/>
  <c r="Z4" i="1"/>
  <c r="AA4" i="1" s="1"/>
  <c r="W17" i="1"/>
  <c r="AD17" i="1" s="1"/>
  <c r="W21" i="1"/>
  <c r="AD21" i="1" s="1"/>
  <c r="V3" i="1"/>
  <c r="Z12" i="1"/>
  <c r="AA12" i="1" s="1"/>
</calcChain>
</file>

<file path=xl/sharedStrings.xml><?xml version="1.0" encoding="utf-8"?>
<sst xmlns="http://schemas.openxmlformats.org/spreadsheetml/2006/main" count="61" uniqueCount="46">
  <si>
    <t xml:space="preserve">hodinová sadzba </t>
  </si>
  <si>
    <t xml:space="preserve">počet odpracovaných hodin </t>
  </si>
  <si>
    <t>hrubá mzda</t>
  </si>
  <si>
    <t>počet deti</t>
  </si>
  <si>
    <t>zdravotné poistenie</t>
  </si>
  <si>
    <t>Nemocenské poistenie</t>
  </si>
  <si>
    <t>Starobné poistenie</t>
  </si>
  <si>
    <t>Invalidné poistenie</t>
  </si>
  <si>
    <t>Poistenie v nezamestnanosti</t>
  </si>
  <si>
    <t>Garantovaný fond</t>
  </si>
  <si>
    <t>Rezervný fond</t>
  </si>
  <si>
    <t>Urazové poistenie</t>
  </si>
  <si>
    <t>Sociálne poistenie</t>
  </si>
  <si>
    <t>Odvody spolu</t>
  </si>
  <si>
    <t>Mesačný základ dane</t>
  </si>
  <si>
    <t>Mesačné nezdaniteľná časť základu daňe(NZČD)</t>
  </si>
  <si>
    <t>Mesačný základ dane pred danením</t>
  </si>
  <si>
    <t>Daň z príjmu (19%/25%)</t>
  </si>
  <si>
    <t>Daňový bonus na dieťa</t>
  </si>
  <si>
    <t>Čistá mesačná mzda v €</t>
  </si>
  <si>
    <t>Mzdové náklady zamestnávateľa na zamestnanca</t>
  </si>
  <si>
    <t>Meno</t>
  </si>
  <si>
    <t>pod 18</t>
  </si>
  <si>
    <t>nad 18</t>
  </si>
  <si>
    <t>Z-nec</t>
  </si>
  <si>
    <t>Z-teľ</t>
  </si>
  <si>
    <t>Jozef Jančo</t>
  </si>
  <si>
    <t>Marian Hrabáč</t>
  </si>
  <si>
    <t>Maroš Kalamár</t>
  </si>
  <si>
    <t xml:space="preserve">Martin Tolton </t>
  </si>
  <si>
    <t>Peter Novák</t>
  </si>
  <si>
    <t>Miroslav Čikita</t>
  </si>
  <si>
    <t>Adam Sloník</t>
  </si>
  <si>
    <t>Natália Varga</t>
  </si>
  <si>
    <t>Barbora Poláková</t>
  </si>
  <si>
    <t>Martin Hlaváč</t>
  </si>
  <si>
    <t>Diana Šimečková</t>
  </si>
  <si>
    <t>Kristína Marčeková</t>
  </si>
  <si>
    <t>Ján Šoltésov</t>
  </si>
  <si>
    <t>Dominika Vasilková</t>
  </si>
  <si>
    <t>Denis Kollár</t>
  </si>
  <si>
    <t>Katarína Žilinská</t>
  </si>
  <si>
    <t>Silvia Farkašová</t>
  </si>
  <si>
    <t>Miriam Gregorová</t>
  </si>
  <si>
    <t>Ivan Vaňko</t>
  </si>
  <si>
    <t>Marek Krajčír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</si>
</sst>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3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A2271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4" borderId="1" xfId="0" applyFill="1" applyBorder="1" applyAlignment="1">
      <alignment textRotation="90"/>
    </xf>
    <xf numFmtId="0" fontId="0" fillId="5" borderId="1" xfId="0" applyFill="1" applyBorder="1"/>
    <xf numFmtId="0" fontId="0" fillId="5" borderId="1" xfId="0" applyFill="1" applyBorder="1" applyAlignment="1">
      <alignment textRotation="90"/>
    </xf>
    <xf numFmtId="0" fontId="0" fillId="2" borderId="1" xfId="0" applyFill="1" applyBorder="1"/>
    <xf numFmtId="0" fontId="0" fillId="3" borderId="1" xfId="0" applyFill="1" applyBorder="1"/>
    <xf numFmtId="0" fontId="2" fillId="0" borderId="1" xfId="0" applyFont="1" applyBorder="1"/>
    <xf numFmtId="6" fontId="0" fillId="0" borderId="1" xfId="0" applyNumberFormat="1" applyBorder="1"/>
    <xf numFmtId="0" fontId="1" fillId="0" borderId="1" xfId="0" applyFont="1" applyBorder="1"/>
    <xf numFmtId="8" fontId="0" fillId="0" borderId="1" xfId="0" applyNumberFormat="1" applyBorder="1"/>
    <xf numFmtId="0" fontId="1" fillId="0" borderId="1" xfId="0" applyFont="1" applyBorder="1" applyAlignment="1">
      <alignment vertical="center"/>
    </xf>
    <xf numFmtId="0" fontId="0" fillId="6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44" fontId="0" fillId="0" borderId="1" xfId="0" applyNumberFormat="1" applyBorder="1"/>
    <xf numFmtId="0" fontId="0" fillId="9" borderId="1" xfId="0" applyFill="1" applyBorder="1"/>
    <xf numFmtId="0" fontId="0" fillId="10" borderId="1" xfId="0" applyFill="1" applyBorder="1"/>
    <xf numFmtId="0" fontId="1" fillId="11" borderId="1" xfId="0" applyFont="1" applyFill="1" applyBorder="1"/>
    <xf numFmtId="6" fontId="0" fillId="11" borderId="1" xfId="0" applyNumberFormat="1" applyFill="1" applyBorder="1"/>
    <xf numFmtId="0" fontId="0" fillId="11" borderId="1" xfId="0" applyFill="1" applyBorder="1"/>
    <xf numFmtId="8" fontId="0" fillId="11" borderId="1" xfId="0" applyNumberFormat="1" applyFill="1" applyBorder="1"/>
    <xf numFmtId="44" fontId="0" fillId="11" borderId="1" xfId="0" applyNumberFormat="1" applyFill="1" applyBorder="1"/>
    <xf numFmtId="0" fontId="0" fillId="11" borderId="0" xfId="0" applyFill="1"/>
    <xf numFmtId="0" fontId="1" fillId="11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textRotation="90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 textRotation="9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9933FF"/>
      <color rgb="FFA227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2C8A9-E883-4078-9705-393981693D34}">
  <dimension ref="A1:AD22"/>
  <sheetViews>
    <sheetView tabSelected="1" zoomScale="83" zoomScaleNormal="83" workbookViewId="0">
      <selection activeCell="I9" sqref="I9"/>
    </sheetView>
  </sheetViews>
  <sheetFormatPr defaultRowHeight="14.45"/>
  <cols>
    <col min="1" max="1" width="26.7109375" customWidth="1"/>
    <col min="21" max="21" width="8.85546875" customWidth="1"/>
    <col min="22" max="22" width="8.7109375" customWidth="1"/>
    <col min="24" max="24" width="17.85546875" customWidth="1"/>
    <col min="25" max="26" width="17.5703125" customWidth="1"/>
    <col min="27" max="28" width="17.42578125" customWidth="1"/>
    <col min="29" max="29" width="17.85546875" customWidth="1"/>
    <col min="30" max="30" width="17.7109375" customWidth="1"/>
    <col min="31" max="31" width="17.85546875" customWidth="1"/>
  </cols>
  <sheetData>
    <row r="1" spans="1:30" ht="180" customHeight="1">
      <c r="A1" s="1"/>
      <c r="B1" s="2" t="s">
        <v>0</v>
      </c>
      <c r="C1" s="2" t="s">
        <v>1</v>
      </c>
      <c r="D1" s="2" t="s">
        <v>2</v>
      </c>
      <c r="E1" s="26" t="s">
        <v>3</v>
      </c>
      <c r="F1" s="26"/>
      <c r="G1" s="27" t="s">
        <v>4</v>
      </c>
      <c r="H1" s="27"/>
      <c r="I1" s="27" t="s">
        <v>5</v>
      </c>
      <c r="J1" s="27"/>
      <c r="K1" s="27" t="s">
        <v>6</v>
      </c>
      <c r="L1" s="27"/>
      <c r="M1" s="3" t="s">
        <v>7</v>
      </c>
      <c r="N1" s="3"/>
      <c r="O1" s="27" t="s">
        <v>8</v>
      </c>
      <c r="P1" s="27"/>
      <c r="Q1" s="4" t="s">
        <v>9</v>
      </c>
      <c r="R1" s="4" t="s">
        <v>10</v>
      </c>
      <c r="S1" s="4" t="s">
        <v>11</v>
      </c>
      <c r="T1" s="27" t="s">
        <v>12</v>
      </c>
      <c r="U1" s="27"/>
      <c r="V1" s="25" t="s">
        <v>13</v>
      </c>
      <c r="W1" s="25"/>
      <c r="X1" s="12" t="s">
        <v>14</v>
      </c>
      <c r="Y1" s="12" t="s">
        <v>15</v>
      </c>
      <c r="Z1" s="12" t="s">
        <v>16</v>
      </c>
      <c r="AA1" s="12" t="s">
        <v>17</v>
      </c>
      <c r="AB1" s="12" t="s">
        <v>18</v>
      </c>
      <c r="AC1" s="14" t="s">
        <v>19</v>
      </c>
      <c r="AD1" s="13" t="s">
        <v>20</v>
      </c>
    </row>
    <row r="2" spans="1:30" ht="28.9" customHeight="1">
      <c r="A2" s="1" t="s">
        <v>21</v>
      </c>
      <c r="B2" s="1"/>
      <c r="C2" s="1"/>
      <c r="D2" s="1"/>
      <c r="E2" s="16" t="s">
        <v>22</v>
      </c>
      <c r="F2" s="17" t="s">
        <v>23</v>
      </c>
      <c r="G2" s="5" t="s">
        <v>24</v>
      </c>
      <c r="H2" s="6" t="s">
        <v>25</v>
      </c>
      <c r="I2" s="5" t="s">
        <v>24</v>
      </c>
      <c r="J2" s="6" t="s">
        <v>25</v>
      </c>
      <c r="K2" s="5" t="s">
        <v>24</v>
      </c>
      <c r="L2" s="6" t="s">
        <v>25</v>
      </c>
      <c r="M2" s="5" t="s">
        <v>24</v>
      </c>
      <c r="N2" s="6" t="s">
        <v>25</v>
      </c>
      <c r="O2" s="5" t="s">
        <v>24</v>
      </c>
      <c r="P2" s="6" t="s">
        <v>25</v>
      </c>
      <c r="Q2" s="6" t="s">
        <v>25</v>
      </c>
      <c r="R2" s="6" t="s">
        <v>25</v>
      </c>
      <c r="S2" s="6" t="s">
        <v>25</v>
      </c>
      <c r="T2" s="5" t="s">
        <v>24</v>
      </c>
      <c r="U2" s="6" t="s">
        <v>25</v>
      </c>
      <c r="V2" s="5" t="s">
        <v>24</v>
      </c>
      <c r="W2" s="6" t="s">
        <v>25</v>
      </c>
      <c r="X2" s="1"/>
      <c r="Y2" s="1"/>
      <c r="Z2" s="1"/>
      <c r="AA2" s="1"/>
      <c r="AB2" s="1"/>
      <c r="AC2" s="1"/>
      <c r="AD2" s="1"/>
    </row>
    <row r="3" spans="1:30">
      <c r="A3" s="7" t="s">
        <v>26</v>
      </c>
      <c r="B3" s="8">
        <v>11</v>
      </c>
      <c r="C3" s="1">
        <v>139</v>
      </c>
      <c r="D3" s="8">
        <f>B3*C3</f>
        <v>1529</v>
      </c>
      <c r="E3" s="1">
        <v>3</v>
      </c>
      <c r="F3" s="1">
        <v>0</v>
      </c>
      <c r="G3" s="8">
        <f>D3*4%</f>
        <v>61.160000000000004</v>
      </c>
      <c r="H3" s="8">
        <f>D3*10%</f>
        <v>152.9</v>
      </c>
      <c r="I3" s="8">
        <f>D3*1.4%</f>
        <v>21.405999999999999</v>
      </c>
      <c r="J3" s="8">
        <f>D3*1.4%</f>
        <v>21.405999999999999</v>
      </c>
      <c r="K3" s="8">
        <f>D3*4%</f>
        <v>61.160000000000004</v>
      </c>
      <c r="L3" s="8">
        <f>D3*14%</f>
        <v>214.06000000000003</v>
      </c>
      <c r="M3" s="8">
        <f>D3*3%</f>
        <v>45.87</v>
      </c>
      <c r="N3" s="8">
        <f>D3*3%</f>
        <v>45.87</v>
      </c>
      <c r="O3" s="8">
        <f>D3*1%</f>
        <v>15.290000000000001</v>
      </c>
      <c r="P3" s="8">
        <f>D3*0.5%</f>
        <v>7.6450000000000005</v>
      </c>
      <c r="Q3" s="8">
        <f>D3*0.25%</f>
        <v>3.8225000000000002</v>
      </c>
      <c r="R3" s="8">
        <f>D3*4.75%</f>
        <v>72.627499999999998</v>
      </c>
      <c r="S3" s="8">
        <f>D3*0.8%</f>
        <v>12.232000000000001</v>
      </c>
      <c r="T3" s="8">
        <f>D3*9.4%</f>
        <v>143.726</v>
      </c>
      <c r="U3" s="8">
        <f>D3*25.2%</f>
        <v>385.30799999999999</v>
      </c>
      <c r="V3" s="8">
        <f>SUM(G3,I3,K3,M3,O3)</f>
        <v>204.886</v>
      </c>
      <c r="W3" s="8">
        <f>SUM(H3,J3,L3,N3,P3,Q3,R3,S3)</f>
        <v>530.56299999999999</v>
      </c>
      <c r="X3" s="8">
        <f>D3*86.6%</f>
        <v>1324.114</v>
      </c>
      <c r="Y3" s="10">
        <v>410.24</v>
      </c>
      <c r="Z3" s="10">
        <f>X3-Y3</f>
        <v>913.87400000000002</v>
      </c>
      <c r="AA3" s="10">
        <f>Z3*19%</f>
        <v>173.63606000000001</v>
      </c>
      <c r="AB3" s="15">
        <f>(E3*140)+F3*50</f>
        <v>420</v>
      </c>
      <c r="AC3" s="10">
        <f>X3-AA3+AB3</f>
        <v>1570.47794</v>
      </c>
      <c r="AD3" s="8">
        <f>D3+W3</f>
        <v>2059.5630000000001</v>
      </c>
    </row>
    <row r="4" spans="1:30" s="23" customFormat="1" ht="15.6">
      <c r="A4" s="18" t="s">
        <v>27</v>
      </c>
      <c r="B4" s="19">
        <v>8</v>
      </c>
      <c r="C4" s="20">
        <v>151</v>
      </c>
      <c r="D4" s="19">
        <f t="shared" ref="D4:D22" si="0">B4*C4</f>
        <v>1208</v>
      </c>
      <c r="E4" s="20">
        <v>3</v>
      </c>
      <c r="F4" s="20">
        <v>0</v>
      </c>
      <c r="G4" s="19">
        <f t="shared" ref="G4:G22" si="1">D4*4%</f>
        <v>48.32</v>
      </c>
      <c r="H4" s="19">
        <f t="shared" ref="H4:H22" si="2">D4*10%</f>
        <v>120.80000000000001</v>
      </c>
      <c r="I4" s="19">
        <f t="shared" ref="I4:I22" si="3">D4*1.4%</f>
        <v>16.911999999999999</v>
      </c>
      <c r="J4" s="19">
        <f t="shared" ref="J4:J22" si="4">D4*1.4%</f>
        <v>16.911999999999999</v>
      </c>
      <c r="K4" s="19">
        <f t="shared" ref="K4:K22" si="5">D4*4%</f>
        <v>48.32</v>
      </c>
      <c r="L4" s="19">
        <f t="shared" ref="L4:L22" si="6">D4*14%</f>
        <v>169.12</v>
      </c>
      <c r="M4" s="19">
        <f t="shared" ref="M4:M22" si="7">D4*3%</f>
        <v>36.24</v>
      </c>
      <c r="N4" s="19">
        <f t="shared" ref="N4:N22" si="8">D4*3%</f>
        <v>36.24</v>
      </c>
      <c r="O4" s="19">
        <f t="shared" ref="O4:O22" si="9">D4*1%</f>
        <v>12.08</v>
      </c>
      <c r="P4" s="19">
        <f t="shared" ref="P4:P22" si="10">D4*0.5%</f>
        <v>6.04</v>
      </c>
      <c r="Q4" s="19">
        <f t="shared" ref="Q4:Q22" si="11">D4*0.25%</f>
        <v>3.02</v>
      </c>
      <c r="R4" s="19">
        <f t="shared" ref="R4:R22" si="12">D4*4.75%</f>
        <v>57.38</v>
      </c>
      <c r="S4" s="19">
        <f t="shared" ref="S4:S22" si="13">D4*0.8%</f>
        <v>9.6639999999999997</v>
      </c>
      <c r="T4" s="19">
        <f t="shared" ref="T4:T22" si="14">D4*9.4%</f>
        <v>113.55200000000001</v>
      </c>
      <c r="U4" s="19">
        <f t="shared" ref="U4:U22" si="15">D4*25.2%</f>
        <v>304.416</v>
      </c>
      <c r="V4" s="19">
        <f t="shared" ref="V4:V22" si="16">SUM(G4,I4,K4,M4,O4)</f>
        <v>161.87200000000001</v>
      </c>
      <c r="W4" s="19">
        <f t="shared" ref="W4:W22" si="17">SUM(H4,J4,L4,N4,P4,Q4,R4,S4)</f>
        <v>419.17599999999999</v>
      </c>
      <c r="X4" s="19">
        <f t="shared" ref="X4:X22" si="18">D4*86.6%</f>
        <v>1046.1279999999999</v>
      </c>
      <c r="Y4" s="21">
        <v>410.24</v>
      </c>
      <c r="Z4" s="21">
        <f t="shared" ref="Z4:Z22" si="19">X4-Y4</f>
        <v>635.88799999999992</v>
      </c>
      <c r="AA4" s="21">
        <f t="shared" ref="AA4:AA22" si="20">Z4*19%</f>
        <v>120.81871999999998</v>
      </c>
      <c r="AB4" s="22">
        <f>(E4*140)+F4*50</f>
        <v>420</v>
      </c>
      <c r="AC4" s="21">
        <f>X4-AA4+AB4</f>
        <v>1345.3092799999999</v>
      </c>
      <c r="AD4" s="19">
        <f t="shared" ref="AD4:AD22" si="21">D4+W4</f>
        <v>1627.1759999999999</v>
      </c>
    </row>
    <row r="5" spans="1:30" ht="15.6">
      <c r="A5" s="9" t="s">
        <v>28</v>
      </c>
      <c r="B5" s="10">
        <v>8.1999999999999993</v>
      </c>
      <c r="C5" s="1">
        <v>147</v>
      </c>
      <c r="D5" s="8">
        <f t="shared" si="0"/>
        <v>1205.3999999999999</v>
      </c>
      <c r="E5" s="1">
        <v>2</v>
      </c>
      <c r="F5" s="1">
        <v>1</v>
      </c>
      <c r="G5" s="8">
        <f t="shared" si="1"/>
        <v>48.215999999999994</v>
      </c>
      <c r="H5" s="8">
        <f t="shared" si="2"/>
        <v>120.53999999999999</v>
      </c>
      <c r="I5" s="8">
        <f t="shared" si="3"/>
        <v>16.875599999999995</v>
      </c>
      <c r="J5" s="8">
        <f t="shared" si="4"/>
        <v>16.875599999999995</v>
      </c>
      <c r="K5" s="8">
        <f t="shared" si="5"/>
        <v>48.215999999999994</v>
      </c>
      <c r="L5" s="8">
        <f t="shared" si="6"/>
        <v>168.756</v>
      </c>
      <c r="M5" s="8">
        <f t="shared" si="7"/>
        <v>36.161999999999992</v>
      </c>
      <c r="N5" s="8">
        <f t="shared" si="8"/>
        <v>36.161999999999992</v>
      </c>
      <c r="O5" s="8">
        <f t="shared" si="9"/>
        <v>12.053999999999998</v>
      </c>
      <c r="P5" s="8">
        <f t="shared" si="10"/>
        <v>6.0269999999999992</v>
      </c>
      <c r="Q5" s="8">
        <f t="shared" si="11"/>
        <v>3.0134999999999996</v>
      </c>
      <c r="R5" s="8">
        <f t="shared" si="12"/>
        <v>57.256499999999996</v>
      </c>
      <c r="S5" s="8">
        <f t="shared" si="13"/>
        <v>9.6431999999999984</v>
      </c>
      <c r="T5" s="8">
        <f t="shared" si="14"/>
        <v>113.30759999999999</v>
      </c>
      <c r="U5" s="8">
        <f t="shared" si="15"/>
        <v>303.76079999999996</v>
      </c>
      <c r="V5" s="8">
        <f t="shared" si="16"/>
        <v>161.52359999999996</v>
      </c>
      <c r="W5" s="8">
        <f t="shared" si="17"/>
        <v>418.27379999999999</v>
      </c>
      <c r="X5" s="8">
        <f t="shared" si="18"/>
        <v>1043.8763999999999</v>
      </c>
      <c r="Y5" s="10">
        <v>410.24</v>
      </c>
      <c r="Z5" s="10">
        <f t="shared" si="19"/>
        <v>633.63639999999987</v>
      </c>
      <c r="AA5" s="10">
        <f t="shared" si="20"/>
        <v>120.39091599999998</v>
      </c>
      <c r="AB5" s="15">
        <f t="shared" ref="AB5:AB22" si="22">(E5*140)+F5*50</f>
        <v>330</v>
      </c>
      <c r="AC5" s="10">
        <f t="shared" ref="AC5:AC22" si="23">X5-AA5+AB5</f>
        <v>1253.4854839999998</v>
      </c>
      <c r="AD5" s="8">
        <f t="shared" si="21"/>
        <v>1623.6737999999998</v>
      </c>
    </row>
    <row r="6" spans="1:30" s="23" customFormat="1" ht="15.6">
      <c r="A6" s="18" t="s">
        <v>29</v>
      </c>
      <c r="B6" s="21">
        <v>8.1999999999999993</v>
      </c>
      <c r="C6" s="20">
        <v>142</v>
      </c>
      <c r="D6" s="19">
        <f t="shared" si="0"/>
        <v>1164.3999999999999</v>
      </c>
      <c r="E6" s="20">
        <v>0</v>
      </c>
      <c r="F6" s="20">
        <v>1</v>
      </c>
      <c r="G6" s="19">
        <f t="shared" si="1"/>
        <v>46.575999999999993</v>
      </c>
      <c r="H6" s="19">
        <f t="shared" si="2"/>
        <v>116.44</v>
      </c>
      <c r="I6" s="19">
        <f t="shared" si="3"/>
        <v>16.301599999999997</v>
      </c>
      <c r="J6" s="19">
        <f t="shared" si="4"/>
        <v>16.301599999999997</v>
      </c>
      <c r="K6" s="19">
        <f t="shared" si="5"/>
        <v>46.575999999999993</v>
      </c>
      <c r="L6" s="19">
        <f t="shared" si="6"/>
        <v>163.01599999999999</v>
      </c>
      <c r="M6" s="19">
        <f t="shared" si="7"/>
        <v>34.931999999999995</v>
      </c>
      <c r="N6" s="19">
        <f t="shared" si="8"/>
        <v>34.931999999999995</v>
      </c>
      <c r="O6" s="19">
        <f t="shared" si="9"/>
        <v>11.643999999999998</v>
      </c>
      <c r="P6" s="19">
        <f t="shared" si="10"/>
        <v>5.8219999999999992</v>
      </c>
      <c r="Q6" s="19">
        <f t="shared" si="11"/>
        <v>2.9109999999999996</v>
      </c>
      <c r="R6" s="19">
        <f t="shared" si="12"/>
        <v>55.308999999999997</v>
      </c>
      <c r="S6" s="19">
        <f t="shared" si="13"/>
        <v>9.315199999999999</v>
      </c>
      <c r="T6" s="19">
        <f t="shared" si="14"/>
        <v>109.45359999999999</v>
      </c>
      <c r="U6" s="19">
        <f t="shared" si="15"/>
        <v>293.42879999999997</v>
      </c>
      <c r="V6" s="19">
        <f t="shared" si="16"/>
        <v>156.02959999999999</v>
      </c>
      <c r="W6" s="19">
        <f t="shared" si="17"/>
        <v>404.04680000000008</v>
      </c>
      <c r="X6" s="19">
        <f t="shared" si="18"/>
        <v>1008.3703999999999</v>
      </c>
      <c r="Y6" s="21">
        <v>410.24</v>
      </c>
      <c r="Z6" s="21">
        <f t="shared" si="19"/>
        <v>598.1303999999999</v>
      </c>
      <c r="AA6" s="21">
        <f t="shared" si="20"/>
        <v>113.64477599999998</v>
      </c>
      <c r="AB6" s="22">
        <f t="shared" si="22"/>
        <v>50</v>
      </c>
      <c r="AC6" s="21">
        <f t="shared" si="23"/>
        <v>944.72562399999993</v>
      </c>
      <c r="AD6" s="19">
        <f t="shared" si="21"/>
        <v>1568.4467999999999</v>
      </c>
    </row>
    <row r="7" spans="1:30" ht="15.6">
      <c r="A7" s="9" t="s">
        <v>30</v>
      </c>
      <c r="B7" s="10">
        <v>8.5</v>
      </c>
      <c r="C7" s="1">
        <v>145</v>
      </c>
      <c r="D7" s="8">
        <f t="shared" si="0"/>
        <v>1232.5</v>
      </c>
      <c r="E7" s="1">
        <v>2</v>
      </c>
      <c r="F7" s="1">
        <v>1</v>
      </c>
      <c r="G7" s="8">
        <f t="shared" si="1"/>
        <v>49.300000000000004</v>
      </c>
      <c r="H7" s="8">
        <f t="shared" si="2"/>
        <v>123.25</v>
      </c>
      <c r="I7" s="8">
        <f t="shared" si="3"/>
        <v>17.254999999999999</v>
      </c>
      <c r="J7" s="8">
        <f t="shared" si="4"/>
        <v>17.254999999999999</v>
      </c>
      <c r="K7" s="8">
        <f t="shared" si="5"/>
        <v>49.300000000000004</v>
      </c>
      <c r="L7" s="8">
        <f t="shared" si="6"/>
        <v>172.55</v>
      </c>
      <c r="M7" s="8">
        <f t="shared" si="7"/>
        <v>36.975000000000001</v>
      </c>
      <c r="N7" s="8">
        <f t="shared" si="8"/>
        <v>36.975000000000001</v>
      </c>
      <c r="O7" s="8">
        <f t="shared" si="9"/>
        <v>12.325000000000001</v>
      </c>
      <c r="P7" s="8">
        <f t="shared" si="10"/>
        <v>6.1625000000000005</v>
      </c>
      <c r="Q7" s="8">
        <f t="shared" si="11"/>
        <v>3.0812500000000003</v>
      </c>
      <c r="R7" s="8">
        <f t="shared" si="12"/>
        <v>58.543750000000003</v>
      </c>
      <c r="S7" s="8">
        <f t="shared" si="13"/>
        <v>9.86</v>
      </c>
      <c r="T7" s="8">
        <f t="shared" si="14"/>
        <v>115.855</v>
      </c>
      <c r="U7" s="8">
        <f t="shared" si="15"/>
        <v>310.58999999999997</v>
      </c>
      <c r="V7" s="8">
        <f t="shared" si="16"/>
        <v>165.155</v>
      </c>
      <c r="W7" s="8">
        <f t="shared" si="17"/>
        <v>427.67750000000007</v>
      </c>
      <c r="X7" s="8">
        <f t="shared" si="18"/>
        <v>1067.345</v>
      </c>
      <c r="Y7" s="10">
        <v>410.24</v>
      </c>
      <c r="Z7" s="10">
        <f t="shared" si="19"/>
        <v>657.10500000000002</v>
      </c>
      <c r="AA7" s="10">
        <f t="shared" si="20"/>
        <v>124.84995000000001</v>
      </c>
      <c r="AB7" s="15">
        <f t="shared" si="22"/>
        <v>330</v>
      </c>
      <c r="AC7" s="10">
        <f t="shared" si="23"/>
        <v>1272.49505</v>
      </c>
      <c r="AD7" s="8">
        <f t="shared" si="21"/>
        <v>1660.1775</v>
      </c>
    </row>
    <row r="8" spans="1:30" s="23" customFormat="1" ht="15.6">
      <c r="A8" s="18" t="s">
        <v>31</v>
      </c>
      <c r="B8" s="21">
        <v>8.5</v>
      </c>
      <c r="C8" s="20">
        <v>149</v>
      </c>
      <c r="D8" s="19">
        <f t="shared" si="0"/>
        <v>1266.5</v>
      </c>
      <c r="E8" s="20">
        <v>1</v>
      </c>
      <c r="F8" s="20">
        <v>0</v>
      </c>
      <c r="G8" s="19">
        <f t="shared" si="1"/>
        <v>50.660000000000004</v>
      </c>
      <c r="H8" s="19">
        <f t="shared" si="2"/>
        <v>126.65</v>
      </c>
      <c r="I8" s="19">
        <f t="shared" si="3"/>
        <v>17.730999999999998</v>
      </c>
      <c r="J8" s="19">
        <f t="shared" si="4"/>
        <v>17.730999999999998</v>
      </c>
      <c r="K8" s="19">
        <f t="shared" si="5"/>
        <v>50.660000000000004</v>
      </c>
      <c r="L8" s="19">
        <f t="shared" si="6"/>
        <v>177.31000000000003</v>
      </c>
      <c r="M8" s="19">
        <f t="shared" si="7"/>
        <v>37.994999999999997</v>
      </c>
      <c r="N8" s="19">
        <f t="shared" si="8"/>
        <v>37.994999999999997</v>
      </c>
      <c r="O8" s="19">
        <f t="shared" si="9"/>
        <v>12.665000000000001</v>
      </c>
      <c r="P8" s="19">
        <f t="shared" si="10"/>
        <v>6.3325000000000005</v>
      </c>
      <c r="Q8" s="19">
        <f t="shared" si="11"/>
        <v>3.1662500000000002</v>
      </c>
      <c r="R8" s="19">
        <f t="shared" si="12"/>
        <v>60.158749999999998</v>
      </c>
      <c r="S8" s="19">
        <f t="shared" si="13"/>
        <v>10.132</v>
      </c>
      <c r="T8" s="19">
        <f t="shared" si="14"/>
        <v>119.051</v>
      </c>
      <c r="U8" s="19">
        <f t="shared" si="15"/>
        <v>319.15800000000002</v>
      </c>
      <c r="V8" s="19">
        <f t="shared" si="16"/>
        <v>169.71100000000001</v>
      </c>
      <c r="W8" s="19">
        <f t="shared" si="17"/>
        <v>439.47550000000001</v>
      </c>
      <c r="X8" s="19">
        <f t="shared" si="18"/>
        <v>1096.789</v>
      </c>
      <c r="Y8" s="21">
        <v>410.24</v>
      </c>
      <c r="Z8" s="21">
        <f t="shared" si="19"/>
        <v>686.54899999999998</v>
      </c>
      <c r="AA8" s="21">
        <f t="shared" si="20"/>
        <v>130.44431</v>
      </c>
      <c r="AB8" s="22">
        <f t="shared" si="22"/>
        <v>140</v>
      </c>
      <c r="AC8" s="21">
        <f t="shared" si="23"/>
        <v>1106.3446899999999</v>
      </c>
      <c r="AD8" s="19">
        <f t="shared" si="21"/>
        <v>1705.9755</v>
      </c>
    </row>
    <row r="9" spans="1:30" ht="15.6">
      <c r="A9" s="9" t="s">
        <v>32</v>
      </c>
      <c r="B9" s="8">
        <v>9</v>
      </c>
      <c r="C9" s="1">
        <v>144</v>
      </c>
      <c r="D9" s="8">
        <f>B9*C9</f>
        <v>1296</v>
      </c>
      <c r="E9" s="1">
        <v>0</v>
      </c>
      <c r="F9" s="1">
        <v>0</v>
      </c>
      <c r="G9" s="8">
        <f t="shared" si="1"/>
        <v>51.84</v>
      </c>
      <c r="H9" s="8">
        <f t="shared" si="2"/>
        <v>129.6</v>
      </c>
      <c r="I9" s="8">
        <f>D9*1.4%</f>
        <v>18.143999999999998</v>
      </c>
      <c r="J9" s="8">
        <f t="shared" si="4"/>
        <v>18.143999999999998</v>
      </c>
      <c r="K9" s="8">
        <f t="shared" si="5"/>
        <v>51.84</v>
      </c>
      <c r="L9" s="8">
        <f t="shared" si="6"/>
        <v>181.44000000000003</v>
      </c>
      <c r="M9" s="8">
        <f t="shared" si="7"/>
        <v>38.879999999999995</v>
      </c>
      <c r="N9" s="8">
        <f t="shared" si="8"/>
        <v>38.879999999999995</v>
      </c>
      <c r="O9" s="8">
        <f t="shared" si="9"/>
        <v>12.96</v>
      </c>
      <c r="P9" s="8">
        <f t="shared" si="10"/>
        <v>6.48</v>
      </c>
      <c r="Q9" s="8">
        <f t="shared" si="11"/>
        <v>3.24</v>
      </c>
      <c r="R9" s="8">
        <f t="shared" si="12"/>
        <v>61.56</v>
      </c>
      <c r="S9" s="8">
        <f t="shared" si="13"/>
        <v>10.368</v>
      </c>
      <c r="T9" s="8">
        <f t="shared" si="14"/>
        <v>121.824</v>
      </c>
      <c r="U9" s="8">
        <f t="shared" si="15"/>
        <v>326.59199999999998</v>
      </c>
      <c r="V9" s="8">
        <f t="shared" si="16"/>
        <v>173.66400000000002</v>
      </c>
      <c r="W9" s="8">
        <f t="shared" si="17"/>
        <v>449.71200000000005</v>
      </c>
      <c r="X9" s="8">
        <f t="shared" si="18"/>
        <v>1122.336</v>
      </c>
      <c r="Y9" s="10">
        <v>410.24</v>
      </c>
      <c r="Z9" s="10">
        <f t="shared" si="19"/>
        <v>712.096</v>
      </c>
      <c r="AA9" s="10">
        <f t="shared" si="20"/>
        <v>135.29823999999999</v>
      </c>
      <c r="AB9" s="15">
        <f t="shared" si="22"/>
        <v>0</v>
      </c>
      <c r="AC9" s="10">
        <f>X9-AA9+AB9</f>
        <v>987.03776000000005</v>
      </c>
      <c r="AD9" s="8">
        <f>D9+W9</f>
        <v>1745.712</v>
      </c>
    </row>
    <row r="10" spans="1:30" s="23" customFormat="1" ht="15.6">
      <c r="A10" s="24" t="s">
        <v>33</v>
      </c>
      <c r="B10" s="21">
        <v>5.5</v>
      </c>
      <c r="C10" s="20">
        <v>144</v>
      </c>
      <c r="D10" s="19">
        <f t="shared" si="0"/>
        <v>792</v>
      </c>
      <c r="E10" s="20">
        <v>2</v>
      </c>
      <c r="F10" s="20">
        <v>0</v>
      </c>
      <c r="G10" s="19">
        <f t="shared" si="1"/>
        <v>31.68</v>
      </c>
      <c r="H10" s="19">
        <f t="shared" si="2"/>
        <v>79.2</v>
      </c>
      <c r="I10" s="19">
        <f t="shared" si="3"/>
        <v>11.087999999999999</v>
      </c>
      <c r="J10" s="19">
        <f t="shared" si="4"/>
        <v>11.087999999999999</v>
      </c>
      <c r="K10" s="19">
        <f t="shared" si="5"/>
        <v>31.68</v>
      </c>
      <c r="L10" s="19">
        <f t="shared" si="6"/>
        <v>110.88000000000001</v>
      </c>
      <c r="M10" s="19">
        <f t="shared" si="7"/>
        <v>23.759999999999998</v>
      </c>
      <c r="N10" s="19">
        <f t="shared" si="8"/>
        <v>23.759999999999998</v>
      </c>
      <c r="O10" s="19">
        <f t="shared" si="9"/>
        <v>7.92</v>
      </c>
      <c r="P10" s="19">
        <f t="shared" si="10"/>
        <v>3.96</v>
      </c>
      <c r="Q10" s="19">
        <f t="shared" si="11"/>
        <v>1.98</v>
      </c>
      <c r="R10" s="19">
        <f t="shared" si="12"/>
        <v>37.619999999999997</v>
      </c>
      <c r="S10" s="19">
        <f t="shared" si="13"/>
        <v>6.3360000000000003</v>
      </c>
      <c r="T10" s="19">
        <f t="shared" si="14"/>
        <v>74.447999999999993</v>
      </c>
      <c r="U10" s="19">
        <f t="shared" si="15"/>
        <v>199.584</v>
      </c>
      <c r="V10" s="19">
        <f t="shared" si="16"/>
        <v>106.128</v>
      </c>
      <c r="W10" s="19">
        <f t="shared" si="17"/>
        <v>274.82400000000001</v>
      </c>
      <c r="X10" s="19">
        <f t="shared" si="18"/>
        <v>685.87199999999996</v>
      </c>
      <c r="Y10" s="21">
        <v>410.24</v>
      </c>
      <c r="Z10" s="21">
        <f t="shared" si="19"/>
        <v>275.63199999999995</v>
      </c>
      <c r="AA10" s="21">
        <f t="shared" si="20"/>
        <v>52.370079999999987</v>
      </c>
      <c r="AB10" s="22">
        <f t="shared" si="22"/>
        <v>280</v>
      </c>
      <c r="AC10" s="21">
        <f t="shared" si="23"/>
        <v>913.50191999999993</v>
      </c>
      <c r="AD10" s="19">
        <f t="shared" si="21"/>
        <v>1066.8240000000001</v>
      </c>
    </row>
    <row r="11" spans="1:30" ht="15.6">
      <c r="A11" s="11" t="s">
        <v>34</v>
      </c>
      <c r="B11" s="8">
        <v>6</v>
      </c>
      <c r="C11" s="1">
        <v>146</v>
      </c>
      <c r="D11" s="8">
        <f t="shared" si="0"/>
        <v>876</v>
      </c>
      <c r="E11" s="1">
        <v>2</v>
      </c>
      <c r="F11" s="1">
        <v>2</v>
      </c>
      <c r="G11" s="8">
        <f t="shared" si="1"/>
        <v>35.04</v>
      </c>
      <c r="H11" s="8">
        <f t="shared" si="2"/>
        <v>87.600000000000009</v>
      </c>
      <c r="I11" s="8">
        <f t="shared" si="3"/>
        <v>12.263999999999999</v>
      </c>
      <c r="J11" s="8">
        <f t="shared" si="4"/>
        <v>12.263999999999999</v>
      </c>
      <c r="K11" s="8">
        <f t="shared" si="5"/>
        <v>35.04</v>
      </c>
      <c r="L11" s="8">
        <f t="shared" si="6"/>
        <v>122.64000000000001</v>
      </c>
      <c r="M11" s="8">
        <f t="shared" si="7"/>
        <v>26.279999999999998</v>
      </c>
      <c r="N11" s="8">
        <f t="shared" si="8"/>
        <v>26.279999999999998</v>
      </c>
      <c r="O11" s="8">
        <f t="shared" si="9"/>
        <v>8.76</v>
      </c>
      <c r="P11" s="8">
        <f t="shared" si="10"/>
        <v>4.38</v>
      </c>
      <c r="Q11" s="8">
        <f t="shared" si="11"/>
        <v>2.19</v>
      </c>
      <c r="R11" s="8">
        <f t="shared" si="12"/>
        <v>41.61</v>
      </c>
      <c r="S11" s="8">
        <f t="shared" si="13"/>
        <v>7.008</v>
      </c>
      <c r="T11" s="8">
        <f t="shared" si="14"/>
        <v>82.343999999999994</v>
      </c>
      <c r="U11" s="8">
        <f t="shared" si="15"/>
        <v>220.75200000000001</v>
      </c>
      <c r="V11" s="8">
        <f t="shared" si="16"/>
        <v>117.384</v>
      </c>
      <c r="W11" s="8">
        <f t="shared" si="17"/>
        <v>303.97199999999998</v>
      </c>
      <c r="X11" s="8">
        <f t="shared" si="18"/>
        <v>758.61599999999999</v>
      </c>
      <c r="Y11" s="10">
        <v>410.24</v>
      </c>
      <c r="Z11" s="10">
        <f t="shared" si="19"/>
        <v>348.37599999999998</v>
      </c>
      <c r="AA11" s="10">
        <f t="shared" si="20"/>
        <v>66.19144</v>
      </c>
      <c r="AB11" s="15">
        <f t="shared" si="22"/>
        <v>380</v>
      </c>
      <c r="AC11" s="10">
        <f t="shared" si="23"/>
        <v>1072.4245599999999</v>
      </c>
      <c r="AD11" s="8">
        <f t="shared" si="21"/>
        <v>1179.972</v>
      </c>
    </row>
    <row r="12" spans="1:30" s="23" customFormat="1" ht="15.6">
      <c r="A12" s="24" t="s">
        <v>35</v>
      </c>
      <c r="B12" s="19">
        <v>6</v>
      </c>
      <c r="C12" s="20">
        <v>150</v>
      </c>
      <c r="D12" s="19">
        <f t="shared" si="0"/>
        <v>900</v>
      </c>
      <c r="E12" s="20">
        <v>0</v>
      </c>
      <c r="F12" s="20">
        <v>2</v>
      </c>
      <c r="G12" s="19">
        <f t="shared" si="1"/>
        <v>36</v>
      </c>
      <c r="H12" s="19">
        <f t="shared" si="2"/>
        <v>90</v>
      </c>
      <c r="I12" s="19">
        <f t="shared" si="3"/>
        <v>12.599999999999998</v>
      </c>
      <c r="J12" s="19">
        <f t="shared" si="4"/>
        <v>12.599999999999998</v>
      </c>
      <c r="K12" s="19">
        <f t="shared" si="5"/>
        <v>36</v>
      </c>
      <c r="L12" s="19">
        <f t="shared" si="6"/>
        <v>126.00000000000001</v>
      </c>
      <c r="M12" s="19">
        <f t="shared" si="7"/>
        <v>27</v>
      </c>
      <c r="N12" s="19">
        <f t="shared" si="8"/>
        <v>27</v>
      </c>
      <c r="O12" s="19">
        <f t="shared" si="9"/>
        <v>9</v>
      </c>
      <c r="P12" s="19">
        <f t="shared" si="10"/>
        <v>4.5</v>
      </c>
      <c r="Q12" s="19">
        <f t="shared" si="11"/>
        <v>2.25</v>
      </c>
      <c r="R12" s="19">
        <f t="shared" si="12"/>
        <v>42.75</v>
      </c>
      <c r="S12" s="19">
        <f t="shared" si="13"/>
        <v>7.2</v>
      </c>
      <c r="T12" s="19">
        <f t="shared" si="14"/>
        <v>84.6</v>
      </c>
      <c r="U12" s="19">
        <f t="shared" si="15"/>
        <v>226.8</v>
      </c>
      <c r="V12" s="19">
        <f t="shared" si="16"/>
        <v>120.6</v>
      </c>
      <c r="W12" s="19">
        <f t="shared" si="17"/>
        <v>312.3</v>
      </c>
      <c r="X12" s="19">
        <f t="shared" si="18"/>
        <v>779.4</v>
      </c>
      <c r="Y12" s="21">
        <v>410.24</v>
      </c>
      <c r="Z12" s="21">
        <f t="shared" si="19"/>
        <v>369.15999999999997</v>
      </c>
      <c r="AA12" s="21">
        <f t="shared" si="20"/>
        <v>70.1404</v>
      </c>
      <c r="AB12" s="22">
        <f t="shared" si="22"/>
        <v>100</v>
      </c>
      <c r="AC12" s="21">
        <f t="shared" si="23"/>
        <v>809.25959999999998</v>
      </c>
      <c r="AD12" s="19">
        <f t="shared" si="21"/>
        <v>1212.3</v>
      </c>
    </row>
    <row r="13" spans="1:30" ht="15.6">
      <c r="A13" s="11" t="s">
        <v>36</v>
      </c>
      <c r="B13" s="8">
        <v>6</v>
      </c>
      <c r="C13" s="1">
        <v>146</v>
      </c>
      <c r="D13" s="8">
        <f t="shared" si="0"/>
        <v>876</v>
      </c>
      <c r="E13" s="1">
        <v>2</v>
      </c>
      <c r="F13" s="1">
        <v>1</v>
      </c>
      <c r="G13" s="8">
        <f t="shared" si="1"/>
        <v>35.04</v>
      </c>
      <c r="H13" s="8">
        <f t="shared" si="2"/>
        <v>87.600000000000009</v>
      </c>
      <c r="I13" s="8">
        <f t="shared" si="3"/>
        <v>12.263999999999999</v>
      </c>
      <c r="J13" s="8">
        <f t="shared" si="4"/>
        <v>12.263999999999999</v>
      </c>
      <c r="K13" s="8">
        <f t="shared" si="5"/>
        <v>35.04</v>
      </c>
      <c r="L13" s="8">
        <f t="shared" si="6"/>
        <v>122.64000000000001</v>
      </c>
      <c r="M13" s="8">
        <f t="shared" si="7"/>
        <v>26.279999999999998</v>
      </c>
      <c r="N13" s="8">
        <f t="shared" si="8"/>
        <v>26.279999999999998</v>
      </c>
      <c r="O13" s="8">
        <f t="shared" si="9"/>
        <v>8.76</v>
      </c>
      <c r="P13" s="8">
        <f t="shared" si="10"/>
        <v>4.38</v>
      </c>
      <c r="Q13" s="8">
        <f t="shared" si="11"/>
        <v>2.19</v>
      </c>
      <c r="R13" s="8">
        <f t="shared" si="12"/>
        <v>41.61</v>
      </c>
      <c r="S13" s="8">
        <f t="shared" si="13"/>
        <v>7.008</v>
      </c>
      <c r="T13" s="8">
        <f t="shared" si="14"/>
        <v>82.343999999999994</v>
      </c>
      <c r="U13" s="8">
        <f t="shared" si="15"/>
        <v>220.75200000000001</v>
      </c>
      <c r="V13" s="8">
        <f t="shared" si="16"/>
        <v>117.384</v>
      </c>
      <c r="W13" s="8">
        <f t="shared" si="17"/>
        <v>303.97199999999998</v>
      </c>
      <c r="X13" s="8">
        <f t="shared" si="18"/>
        <v>758.61599999999999</v>
      </c>
      <c r="Y13" s="10">
        <v>410.24</v>
      </c>
      <c r="Z13" s="10">
        <f t="shared" si="19"/>
        <v>348.37599999999998</v>
      </c>
      <c r="AA13" s="10">
        <f t="shared" si="20"/>
        <v>66.19144</v>
      </c>
      <c r="AB13" s="15">
        <f t="shared" si="22"/>
        <v>330</v>
      </c>
      <c r="AC13" s="10">
        <f t="shared" si="23"/>
        <v>1022.4245599999999</v>
      </c>
      <c r="AD13" s="8">
        <f t="shared" si="21"/>
        <v>1179.972</v>
      </c>
    </row>
    <row r="14" spans="1:30" s="23" customFormat="1" ht="15.6">
      <c r="A14" s="24" t="s">
        <v>37</v>
      </c>
      <c r="B14" s="19">
        <v>6</v>
      </c>
      <c r="C14" s="20">
        <v>140</v>
      </c>
      <c r="D14" s="19">
        <f t="shared" si="0"/>
        <v>840</v>
      </c>
      <c r="E14" s="20">
        <v>1</v>
      </c>
      <c r="F14" s="20">
        <v>1</v>
      </c>
      <c r="G14" s="19">
        <f t="shared" si="1"/>
        <v>33.6</v>
      </c>
      <c r="H14" s="19">
        <f t="shared" si="2"/>
        <v>84</v>
      </c>
      <c r="I14" s="19">
        <f t="shared" si="3"/>
        <v>11.759999999999998</v>
      </c>
      <c r="J14" s="19">
        <f t="shared" si="4"/>
        <v>11.759999999999998</v>
      </c>
      <c r="K14" s="19">
        <f t="shared" si="5"/>
        <v>33.6</v>
      </c>
      <c r="L14" s="19">
        <f t="shared" si="6"/>
        <v>117.60000000000001</v>
      </c>
      <c r="M14" s="19">
        <f t="shared" si="7"/>
        <v>25.2</v>
      </c>
      <c r="N14" s="19">
        <f t="shared" si="8"/>
        <v>25.2</v>
      </c>
      <c r="O14" s="19">
        <f t="shared" si="9"/>
        <v>8.4</v>
      </c>
      <c r="P14" s="19">
        <f t="shared" si="10"/>
        <v>4.2</v>
      </c>
      <c r="Q14" s="19">
        <f t="shared" si="11"/>
        <v>2.1</v>
      </c>
      <c r="R14" s="19">
        <f t="shared" si="12"/>
        <v>39.9</v>
      </c>
      <c r="S14" s="19">
        <f t="shared" si="13"/>
        <v>6.72</v>
      </c>
      <c r="T14" s="19">
        <f t="shared" si="14"/>
        <v>78.959999999999994</v>
      </c>
      <c r="U14" s="19">
        <f t="shared" si="15"/>
        <v>211.68</v>
      </c>
      <c r="V14" s="19">
        <f t="shared" si="16"/>
        <v>112.56000000000002</v>
      </c>
      <c r="W14" s="19">
        <f t="shared" si="17"/>
        <v>291.48</v>
      </c>
      <c r="X14" s="19">
        <f t="shared" si="18"/>
        <v>727.43999999999994</v>
      </c>
      <c r="Y14" s="21">
        <v>410.24</v>
      </c>
      <c r="Z14" s="21">
        <f t="shared" si="19"/>
        <v>317.19999999999993</v>
      </c>
      <c r="AA14" s="21">
        <f t="shared" si="20"/>
        <v>60.267999999999986</v>
      </c>
      <c r="AB14" s="22">
        <f t="shared" si="22"/>
        <v>190</v>
      </c>
      <c r="AC14" s="21">
        <f t="shared" si="23"/>
        <v>857.17199999999991</v>
      </c>
      <c r="AD14" s="19">
        <f t="shared" si="21"/>
        <v>1131.48</v>
      </c>
    </row>
    <row r="15" spans="1:30" ht="15.6">
      <c r="A15" s="11" t="s">
        <v>38</v>
      </c>
      <c r="B15" s="8">
        <v>6</v>
      </c>
      <c r="C15" s="1">
        <v>143</v>
      </c>
      <c r="D15" s="8">
        <f t="shared" si="0"/>
        <v>858</v>
      </c>
      <c r="E15" s="1">
        <v>2</v>
      </c>
      <c r="F15" s="1">
        <v>0</v>
      </c>
      <c r="G15" s="8">
        <f t="shared" si="1"/>
        <v>34.32</v>
      </c>
      <c r="H15" s="8">
        <f t="shared" si="2"/>
        <v>85.800000000000011</v>
      </c>
      <c r="I15" s="8">
        <f t="shared" si="3"/>
        <v>12.011999999999999</v>
      </c>
      <c r="J15" s="8">
        <f t="shared" si="4"/>
        <v>12.011999999999999</v>
      </c>
      <c r="K15" s="8">
        <f t="shared" si="5"/>
        <v>34.32</v>
      </c>
      <c r="L15" s="8">
        <f t="shared" si="6"/>
        <v>120.12</v>
      </c>
      <c r="M15" s="8">
        <f t="shared" si="7"/>
        <v>25.74</v>
      </c>
      <c r="N15" s="8">
        <f t="shared" si="8"/>
        <v>25.74</v>
      </c>
      <c r="O15" s="8">
        <f t="shared" si="9"/>
        <v>8.58</v>
      </c>
      <c r="P15" s="8">
        <f t="shared" si="10"/>
        <v>4.29</v>
      </c>
      <c r="Q15" s="8">
        <f t="shared" si="11"/>
        <v>2.145</v>
      </c>
      <c r="R15" s="8">
        <f t="shared" si="12"/>
        <v>40.755000000000003</v>
      </c>
      <c r="S15" s="8">
        <f t="shared" si="13"/>
        <v>6.8639999999999999</v>
      </c>
      <c r="T15" s="8">
        <f t="shared" si="14"/>
        <v>80.652000000000001</v>
      </c>
      <c r="U15" s="8">
        <f t="shared" si="15"/>
        <v>216.21600000000001</v>
      </c>
      <c r="V15" s="8">
        <f t="shared" si="16"/>
        <v>114.97199999999999</v>
      </c>
      <c r="W15" s="8">
        <f t="shared" si="17"/>
        <v>297.726</v>
      </c>
      <c r="X15" s="8">
        <f t="shared" si="18"/>
        <v>743.02800000000002</v>
      </c>
      <c r="Y15" s="10">
        <v>410.24</v>
      </c>
      <c r="Z15" s="10">
        <f t="shared" si="19"/>
        <v>332.78800000000001</v>
      </c>
      <c r="AA15" s="10">
        <f t="shared" si="20"/>
        <v>63.22972</v>
      </c>
      <c r="AB15" s="15">
        <f t="shared" si="22"/>
        <v>280</v>
      </c>
      <c r="AC15" s="10">
        <f t="shared" si="23"/>
        <v>959.79827999999998</v>
      </c>
      <c r="AD15" s="8">
        <f t="shared" si="21"/>
        <v>1155.7260000000001</v>
      </c>
    </row>
    <row r="16" spans="1:30" s="23" customFormat="1" ht="15.6">
      <c r="A16" s="24" t="s">
        <v>39</v>
      </c>
      <c r="B16" s="21">
        <v>7.5</v>
      </c>
      <c r="C16" s="20">
        <v>144</v>
      </c>
      <c r="D16" s="19">
        <f t="shared" si="0"/>
        <v>1080</v>
      </c>
      <c r="E16" s="20">
        <v>3</v>
      </c>
      <c r="F16" s="20">
        <v>0</v>
      </c>
      <c r="G16" s="19">
        <f t="shared" si="1"/>
        <v>43.2</v>
      </c>
      <c r="H16" s="19">
        <f t="shared" si="2"/>
        <v>108</v>
      </c>
      <c r="I16" s="19">
        <f t="shared" si="3"/>
        <v>15.12</v>
      </c>
      <c r="J16" s="19">
        <f t="shared" si="4"/>
        <v>15.12</v>
      </c>
      <c r="K16" s="19">
        <f t="shared" si="5"/>
        <v>43.2</v>
      </c>
      <c r="L16" s="19">
        <f t="shared" si="6"/>
        <v>151.20000000000002</v>
      </c>
      <c r="M16" s="19">
        <f t="shared" si="7"/>
        <v>32.4</v>
      </c>
      <c r="N16" s="19">
        <f t="shared" si="8"/>
        <v>32.4</v>
      </c>
      <c r="O16" s="19">
        <f t="shared" si="9"/>
        <v>10.8</v>
      </c>
      <c r="P16" s="19">
        <f t="shared" si="10"/>
        <v>5.4</v>
      </c>
      <c r="Q16" s="19">
        <f t="shared" si="11"/>
        <v>2.7</v>
      </c>
      <c r="R16" s="19">
        <f t="shared" si="12"/>
        <v>51.3</v>
      </c>
      <c r="S16" s="19">
        <f t="shared" si="13"/>
        <v>8.64</v>
      </c>
      <c r="T16" s="19">
        <f t="shared" si="14"/>
        <v>101.52</v>
      </c>
      <c r="U16" s="19">
        <f t="shared" si="15"/>
        <v>272.16000000000003</v>
      </c>
      <c r="V16" s="19">
        <f t="shared" si="16"/>
        <v>144.72000000000003</v>
      </c>
      <c r="W16" s="19">
        <f t="shared" si="17"/>
        <v>374.76</v>
      </c>
      <c r="X16" s="19">
        <f t="shared" si="18"/>
        <v>935.28</v>
      </c>
      <c r="Y16" s="21">
        <v>410.24</v>
      </c>
      <c r="Z16" s="21">
        <f t="shared" si="19"/>
        <v>525.04</v>
      </c>
      <c r="AA16" s="21">
        <f t="shared" si="20"/>
        <v>99.757599999999996</v>
      </c>
      <c r="AB16" s="22">
        <f t="shared" si="22"/>
        <v>420</v>
      </c>
      <c r="AC16" s="21">
        <f t="shared" si="23"/>
        <v>1255.5223999999998</v>
      </c>
      <c r="AD16" s="19">
        <f>D16+W16</f>
        <v>1454.76</v>
      </c>
    </row>
    <row r="17" spans="1:30" ht="15.6">
      <c r="A17" s="11" t="s">
        <v>40</v>
      </c>
      <c r="B17" s="8">
        <v>6</v>
      </c>
      <c r="C17" s="1">
        <v>140</v>
      </c>
      <c r="D17" s="8">
        <f t="shared" si="0"/>
        <v>840</v>
      </c>
      <c r="E17" s="1">
        <v>2</v>
      </c>
      <c r="F17" s="1">
        <v>0</v>
      </c>
      <c r="G17" s="8">
        <f t="shared" si="1"/>
        <v>33.6</v>
      </c>
      <c r="H17" s="8">
        <f t="shared" si="2"/>
        <v>84</v>
      </c>
      <c r="I17" s="8">
        <f t="shared" si="3"/>
        <v>11.759999999999998</v>
      </c>
      <c r="J17" s="8">
        <f t="shared" si="4"/>
        <v>11.759999999999998</v>
      </c>
      <c r="K17" s="8">
        <f t="shared" si="5"/>
        <v>33.6</v>
      </c>
      <c r="L17" s="8">
        <f t="shared" si="6"/>
        <v>117.60000000000001</v>
      </c>
      <c r="M17" s="8">
        <f t="shared" si="7"/>
        <v>25.2</v>
      </c>
      <c r="N17" s="8">
        <f t="shared" si="8"/>
        <v>25.2</v>
      </c>
      <c r="O17" s="8">
        <f t="shared" si="9"/>
        <v>8.4</v>
      </c>
      <c r="P17" s="8">
        <f t="shared" si="10"/>
        <v>4.2</v>
      </c>
      <c r="Q17" s="8">
        <f t="shared" si="11"/>
        <v>2.1</v>
      </c>
      <c r="R17" s="8">
        <f t="shared" si="12"/>
        <v>39.9</v>
      </c>
      <c r="S17" s="8">
        <f t="shared" si="13"/>
        <v>6.72</v>
      </c>
      <c r="T17" s="8">
        <f t="shared" si="14"/>
        <v>78.959999999999994</v>
      </c>
      <c r="U17" s="8">
        <f t="shared" si="15"/>
        <v>211.68</v>
      </c>
      <c r="V17" s="8">
        <f t="shared" si="16"/>
        <v>112.56000000000002</v>
      </c>
      <c r="W17" s="8">
        <f t="shared" si="17"/>
        <v>291.48</v>
      </c>
      <c r="X17" s="8">
        <f t="shared" si="18"/>
        <v>727.43999999999994</v>
      </c>
      <c r="Y17" s="10">
        <v>410.24</v>
      </c>
      <c r="Z17" s="10">
        <f t="shared" si="19"/>
        <v>317.19999999999993</v>
      </c>
      <c r="AA17" s="10">
        <f t="shared" si="20"/>
        <v>60.267999999999986</v>
      </c>
      <c r="AB17" s="15">
        <f t="shared" si="22"/>
        <v>280</v>
      </c>
      <c r="AC17" s="10">
        <f t="shared" si="23"/>
        <v>947.17199999999991</v>
      </c>
      <c r="AD17" s="8">
        <f t="shared" si="21"/>
        <v>1131.48</v>
      </c>
    </row>
    <row r="18" spans="1:30" s="23" customFormat="1" ht="15.6">
      <c r="A18" s="24" t="s">
        <v>41</v>
      </c>
      <c r="B18" s="19">
        <v>6</v>
      </c>
      <c r="C18" s="20">
        <v>142</v>
      </c>
      <c r="D18" s="19">
        <f t="shared" si="0"/>
        <v>852</v>
      </c>
      <c r="E18" s="20">
        <v>0</v>
      </c>
      <c r="F18" s="20">
        <v>1</v>
      </c>
      <c r="G18" s="19">
        <f t="shared" si="1"/>
        <v>34.08</v>
      </c>
      <c r="H18" s="19">
        <f t="shared" si="2"/>
        <v>85.2</v>
      </c>
      <c r="I18" s="19">
        <f t="shared" si="3"/>
        <v>11.927999999999999</v>
      </c>
      <c r="J18" s="19">
        <f t="shared" si="4"/>
        <v>11.927999999999999</v>
      </c>
      <c r="K18" s="19">
        <f t="shared" si="5"/>
        <v>34.08</v>
      </c>
      <c r="L18" s="19">
        <f t="shared" si="6"/>
        <v>119.28000000000002</v>
      </c>
      <c r="M18" s="19">
        <f t="shared" si="7"/>
        <v>25.56</v>
      </c>
      <c r="N18" s="19">
        <f t="shared" si="8"/>
        <v>25.56</v>
      </c>
      <c r="O18" s="19">
        <f t="shared" si="9"/>
        <v>8.52</v>
      </c>
      <c r="P18" s="19">
        <f t="shared" si="10"/>
        <v>4.26</v>
      </c>
      <c r="Q18" s="19">
        <f t="shared" si="11"/>
        <v>2.13</v>
      </c>
      <c r="R18" s="19">
        <f t="shared" si="12"/>
        <v>40.47</v>
      </c>
      <c r="S18" s="19">
        <f t="shared" si="13"/>
        <v>6.8159999999999998</v>
      </c>
      <c r="T18" s="19">
        <f t="shared" si="14"/>
        <v>80.087999999999994</v>
      </c>
      <c r="U18" s="19">
        <f t="shared" si="15"/>
        <v>214.70400000000001</v>
      </c>
      <c r="V18" s="19">
        <f t="shared" si="16"/>
        <v>114.16799999999999</v>
      </c>
      <c r="W18" s="19">
        <f t="shared" si="17"/>
        <v>295.64399999999995</v>
      </c>
      <c r="X18" s="19">
        <f t="shared" si="18"/>
        <v>737.83199999999999</v>
      </c>
      <c r="Y18" s="21">
        <v>410.24</v>
      </c>
      <c r="Z18" s="21">
        <f t="shared" si="19"/>
        <v>327.59199999999998</v>
      </c>
      <c r="AA18" s="21">
        <f t="shared" si="20"/>
        <v>62.24248</v>
      </c>
      <c r="AB18" s="22">
        <f t="shared" si="22"/>
        <v>50</v>
      </c>
      <c r="AC18" s="21">
        <f t="shared" si="23"/>
        <v>725.58951999999999</v>
      </c>
      <c r="AD18" s="19">
        <f t="shared" si="21"/>
        <v>1147.644</v>
      </c>
    </row>
    <row r="19" spans="1:30" ht="15.6">
      <c r="A19" s="11" t="s">
        <v>42</v>
      </c>
      <c r="B19" s="8">
        <v>6</v>
      </c>
      <c r="C19" s="1">
        <v>142</v>
      </c>
      <c r="D19" s="8">
        <f t="shared" si="0"/>
        <v>852</v>
      </c>
      <c r="E19" s="1">
        <v>1</v>
      </c>
      <c r="F19" s="1">
        <v>1</v>
      </c>
      <c r="G19" s="8">
        <f t="shared" si="1"/>
        <v>34.08</v>
      </c>
      <c r="H19" s="8">
        <f t="shared" si="2"/>
        <v>85.2</v>
      </c>
      <c r="I19" s="8">
        <f t="shared" si="3"/>
        <v>11.927999999999999</v>
      </c>
      <c r="J19" s="8">
        <f t="shared" si="4"/>
        <v>11.927999999999999</v>
      </c>
      <c r="K19" s="8">
        <f t="shared" si="5"/>
        <v>34.08</v>
      </c>
      <c r="L19" s="8">
        <f t="shared" si="6"/>
        <v>119.28000000000002</v>
      </c>
      <c r="M19" s="8">
        <f t="shared" si="7"/>
        <v>25.56</v>
      </c>
      <c r="N19" s="8">
        <f t="shared" si="8"/>
        <v>25.56</v>
      </c>
      <c r="O19" s="8">
        <f t="shared" si="9"/>
        <v>8.52</v>
      </c>
      <c r="P19" s="8">
        <f t="shared" si="10"/>
        <v>4.26</v>
      </c>
      <c r="Q19" s="8">
        <f t="shared" si="11"/>
        <v>2.13</v>
      </c>
      <c r="R19" s="8">
        <f t="shared" si="12"/>
        <v>40.47</v>
      </c>
      <c r="S19" s="8">
        <f t="shared" si="13"/>
        <v>6.8159999999999998</v>
      </c>
      <c r="T19" s="8">
        <f t="shared" si="14"/>
        <v>80.087999999999994</v>
      </c>
      <c r="U19" s="8">
        <f t="shared" si="15"/>
        <v>214.70400000000001</v>
      </c>
      <c r="V19" s="8">
        <f t="shared" si="16"/>
        <v>114.16799999999999</v>
      </c>
      <c r="W19" s="8">
        <f t="shared" si="17"/>
        <v>295.64399999999995</v>
      </c>
      <c r="X19" s="8">
        <f t="shared" si="18"/>
        <v>737.83199999999999</v>
      </c>
      <c r="Y19" s="10">
        <v>410.24</v>
      </c>
      <c r="Z19" s="10">
        <f t="shared" si="19"/>
        <v>327.59199999999998</v>
      </c>
      <c r="AA19" s="10">
        <f t="shared" si="20"/>
        <v>62.24248</v>
      </c>
      <c r="AB19" s="15">
        <f t="shared" si="22"/>
        <v>190</v>
      </c>
      <c r="AC19" s="10">
        <f t="shared" si="23"/>
        <v>865.58951999999999</v>
      </c>
      <c r="AD19" s="8">
        <f t="shared" si="21"/>
        <v>1147.644</v>
      </c>
    </row>
    <row r="20" spans="1:30" s="23" customFormat="1" ht="15.6">
      <c r="A20" s="24" t="s">
        <v>43</v>
      </c>
      <c r="B20" s="21">
        <v>6.5</v>
      </c>
      <c r="C20" s="20">
        <v>154</v>
      </c>
      <c r="D20" s="19">
        <f t="shared" si="0"/>
        <v>1001</v>
      </c>
      <c r="E20" s="20">
        <v>3</v>
      </c>
      <c r="F20" s="20">
        <v>0</v>
      </c>
      <c r="G20" s="19">
        <f t="shared" si="1"/>
        <v>40.04</v>
      </c>
      <c r="H20" s="19">
        <f t="shared" si="2"/>
        <v>100.10000000000001</v>
      </c>
      <c r="I20" s="19">
        <f t="shared" si="3"/>
        <v>14.013999999999999</v>
      </c>
      <c r="J20" s="19">
        <f t="shared" si="4"/>
        <v>14.013999999999999</v>
      </c>
      <c r="K20" s="19">
        <f t="shared" si="5"/>
        <v>40.04</v>
      </c>
      <c r="L20" s="19">
        <f t="shared" si="6"/>
        <v>140.14000000000001</v>
      </c>
      <c r="M20" s="19">
        <f t="shared" si="7"/>
        <v>30.029999999999998</v>
      </c>
      <c r="N20" s="19">
        <f t="shared" si="8"/>
        <v>30.029999999999998</v>
      </c>
      <c r="O20" s="19">
        <f t="shared" si="9"/>
        <v>10.01</v>
      </c>
      <c r="P20" s="19">
        <f t="shared" si="10"/>
        <v>5.0049999999999999</v>
      </c>
      <c r="Q20" s="19">
        <f t="shared" si="11"/>
        <v>2.5024999999999999</v>
      </c>
      <c r="R20" s="19">
        <f t="shared" si="12"/>
        <v>47.547499999999999</v>
      </c>
      <c r="S20" s="19">
        <f t="shared" si="13"/>
        <v>8.0080000000000009</v>
      </c>
      <c r="T20" s="19">
        <f t="shared" si="14"/>
        <v>94.093999999999994</v>
      </c>
      <c r="U20" s="19">
        <f t="shared" si="15"/>
        <v>252.25200000000001</v>
      </c>
      <c r="V20" s="19">
        <f t="shared" si="16"/>
        <v>134.13399999999999</v>
      </c>
      <c r="W20" s="19">
        <f t="shared" si="17"/>
        <v>347.34699999999998</v>
      </c>
      <c r="X20" s="19">
        <f t="shared" si="18"/>
        <v>866.86599999999999</v>
      </c>
      <c r="Y20" s="21">
        <v>410.24</v>
      </c>
      <c r="Z20" s="21">
        <f t="shared" si="19"/>
        <v>456.62599999999998</v>
      </c>
      <c r="AA20" s="21">
        <f t="shared" si="20"/>
        <v>86.758939999999996</v>
      </c>
      <c r="AB20" s="22">
        <f t="shared" si="22"/>
        <v>420</v>
      </c>
      <c r="AC20" s="21">
        <f t="shared" si="23"/>
        <v>1200.10706</v>
      </c>
      <c r="AD20" s="19">
        <f t="shared" si="21"/>
        <v>1348.347</v>
      </c>
    </row>
    <row r="21" spans="1:30" ht="15.6">
      <c r="A21" s="11" t="s">
        <v>44</v>
      </c>
      <c r="B21" s="8">
        <v>6</v>
      </c>
      <c r="C21" s="1">
        <v>142</v>
      </c>
      <c r="D21" s="8">
        <f t="shared" si="0"/>
        <v>852</v>
      </c>
      <c r="E21" s="1">
        <v>0</v>
      </c>
      <c r="F21" s="1">
        <v>3</v>
      </c>
      <c r="G21" s="8">
        <f t="shared" si="1"/>
        <v>34.08</v>
      </c>
      <c r="H21" s="8">
        <f t="shared" si="2"/>
        <v>85.2</v>
      </c>
      <c r="I21" s="8">
        <f t="shared" si="3"/>
        <v>11.927999999999999</v>
      </c>
      <c r="J21" s="8">
        <f t="shared" si="4"/>
        <v>11.927999999999999</v>
      </c>
      <c r="K21" s="8">
        <f t="shared" si="5"/>
        <v>34.08</v>
      </c>
      <c r="L21" s="8">
        <f t="shared" si="6"/>
        <v>119.28000000000002</v>
      </c>
      <c r="M21" s="8">
        <f t="shared" si="7"/>
        <v>25.56</v>
      </c>
      <c r="N21" s="8">
        <f t="shared" si="8"/>
        <v>25.56</v>
      </c>
      <c r="O21" s="8">
        <f t="shared" si="9"/>
        <v>8.52</v>
      </c>
      <c r="P21" s="8">
        <f t="shared" si="10"/>
        <v>4.26</v>
      </c>
      <c r="Q21" s="8">
        <f t="shared" si="11"/>
        <v>2.13</v>
      </c>
      <c r="R21" s="8">
        <f t="shared" si="12"/>
        <v>40.47</v>
      </c>
      <c r="S21" s="8">
        <f t="shared" si="13"/>
        <v>6.8159999999999998</v>
      </c>
      <c r="T21" s="8">
        <f t="shared" si="14"/>
        <v>80.087999999999994</v>
      </c>
      <c r="U21" s="8">
        <f t="shared" si="15"/>
        <v>214.70400000000001</v>
      </c>
      <c r="V21" s="8">
        <f t="shared" si="16"/>
        <v>114.16799999999999</v>
      </c>
      <c r="W21" s="8">
        <f t="shared" si="17"/>
        <v>295.64399999999995</v>
      </c>
      <c r="X21" s="8">
        <f t="shared" si="18"/>
        <v>737.83199999999999</v>
      </c>
      <c r="Y21" s="10">
        <v>410.24</v>
      </c>
      <c r="Z21" s="10">
        <f t="shared" si="19"/>
        <v>327.59199999999998</v>
      </c>
      <c r="AA21" s="10">
        <f t="shared" si="20"/>
        <v>62.24248</v>
      </c>
      <c r="AB21" s="15">
        <f t="shared" si="22"/>
        <v>150</v>
      </c>
      <c r="AC21" s="10">
        <f t="shared" si="23"/>
        <v>825.58951999999999</v>
      </c>
      <c r="AD21" s="8">
        <f t="shared" si="21"/>
        <v>1147.644</v>
      </c>
    </row>
    <row r="22" spans="1:30" s="23" customFormat="1" ht="15.6">
      <c r="A22" s="24" t="s">
        <v>45</v>
      </c>
      <c r="B22" s="19">
        <v>6</v>
      </c>
      <c r="C22" s="20">
        <v>147</v>
      </c>
      <c r="D22" s="19">
        <f t="shared" si="0"/>
        <v>882</v>
      </c>
      <c r="E22" s="20">
        <v>2</v>
      </c>
      <c r="F22" s="20">
        <v>0</v>
      </c>
      <c r="G22" s="19">
        <f t="shared" si="1"/>
        <v>35.28</v>
      </c>
      <c r="H22" s="19">
        <f t="shared" si="2"/>
        <v>88.2</v>
      </c>
      <c r="I22" s="19">
        <f t="shared" si="3"/>
        <v>12.347999999999999</v>
      </c>
      <c r="J22" s="19">
        <f t="shared" si="4"/>
        <v>12.347999999999999</v>
      </c>
      <c r="K22" s="19">
        <f t="shared" si="5"/>
        <v>35.28</v>
      </c>
      <c r="L22" s="19">
        <f t="shared" si="6"/>
        <v>123.48000000000002</v>
      </c>
      <c r="M22" s="19">
        <f t="shared" si="7"/>
        <v>26.459999999999997</v>
      </c>
      <c r="N22" s="19">
        <f t="shared" si="8"/>
        <v>26.459999999999997</v>
      </c>
      <c r="O22" s="19">
        <f t="shared" si="9"/>
        <v>8.82</v>
      </c>
      <c r="P22" s="19">
        <f t="shared" si="10"/>
        <v>4.41</v>
      </c>
      <c r="Q22" s="19">
        <f t="shared" si="11"/>
        <v>2.2050000000000001</v>
      </c>
      <c r="R22" s="19">
        <f t="shared" si="12"/>
        <v>41.895000000000003</v>
      </c>
      <c r="S22" s="19">
        <f t="shared" si="13"/>
        <v>7.056</v>
      </c>
      <c r="T22" s="19">
        <f t="shared" si="14"/>
        <v>82.908000000000001</v>
      </c>
      <c r="U22" s="19">
        <f t="shared" si="15"/>
        <v>222.26400000000001</v>
      </c>
      <c r="V22" s="19">
        <f t="shared" si="16"/>
        <v>118.18799999999999</v>
      </c>
      <c r="W22" s="19">
        <f t="shared" si="17"/>
        <v>306.05399999999997</v>
      </c>
      <c r="X22" s="19">
        <f t="shared" si="18"/>
        <v>763.81200000000001</v>
      </c>
      <c r="Y22" s="21">
        <v>410.24</v>
      </c>
      <c r="Z22" s="21">
        <f t="shared" si="19"/>
        <v>353.572</v>
      </c>
      <c r="AA22" s="21">
        <f t="shared" si="20"/>
        <v>67.17868</v>
      </c>
      <c r="AB22" s="22">
        <f t="shared" si="22"/>
        <v>280</v>
      </c>
      <c r="AC22" s="21">
        <f t="shared" si="23"/>
        <v>976.63332000000003</v>
      </c>
      <c r="AD22" s="19">
        <f t="shared" si="21"/>
        <v>1188.0540000000001</v>
      </c>
    </row>
  </sheetData>
  <mergeCells count="7">
    <mergeCell ref="V1:W1"/>
    <mergeCell ref="E1:F1"/>
    <mergeCell ref="G1:H1"/>
    <mergeCell ref="I1:J1"/>
    <mergeCell ref="K1:L1"/>
    <mergeCell ref="O1:P1"/>
    <mergeCell ref="T1:U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Jančo Pavol</dc:creator>
  <cp:keywords/>
  <dc:description/>
  <cp:lastModifiedBy>Jančo Pavol</cp:lastModifiedBy>
  <cp:revision/>
  <dcterms:created xsi:type="dcterms:W3CDTF">2023-03-15T06:51:40Z</dcterms:created>
  <dcterms:modified xsi:type="dcterms:W3CDTF">2023-05-15T08:16:36Z</dcterms:modified>
  <cp:category/>
  <cp:contentStatus/>
</cp:coreProperties>
</file>